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480" windowHeight="11640" activeTab="3"/>
  </bookViews>
  <sheets>
    <sheet name="Introduction" sheetId="1" r:id="rId1"/>
    <sheet name="Emission scenarios water" sheetId="2" r:id="rId2"/>
    <sheet name="Instructions" sheetId="3" r:id="rId3"/>
    <sheet name="Calculation of use volume" sheetId="4" r:id="rId4"/>
  </sheets>
  <externalReferences>
    <externalReference r:id="rId7"/>
  </externalReferences>
  <definedNames>
    <definedName name="PECreg.water_tot">'[1]distribution'!$C$43</definedName>
  </definedNames>
  <calcPr fullCalcOnLoad="1"/>
</workbook>
</file>

<file path=xl/sharedStrings.xml><?xml version="1.0" encoding="utf-8"?>
<sst xmlns="http://schemas.openxmlformats.org/spreadsheetml/2006/main" count="249" uniqueCount="152">
  <si>
    <t>Parameter</t>
  </si>
  <si>
    <t>Compound/Substanz:</t>
  </si>
  <si>
    <t>Release time (d/y)</t>
  </si>
  <si>
    <t>ERC</t>
  </si>
  <si>
    <t>ERC 1</t>
  </si>
  <si>
    <t>ERC 2</t>
  </si>
  <si>
    <t>ERC 3</t>
  </si>
  <si>
    <t>ERC 4</t>
  </si>
  <si>
    <t>ERC 6a</t>
  </si>
  <si>
    <t>ERC 6b</t>
  </si>
  <si>
    <t>ERC 6c</t>
  </si>
  <si>
    <t>ERC 6d</t>
  </si>
  <si>
    <t>ERC 7</t>
  </si>
  <si>
    <t>ERC 8a</t>
  </si>
  <si>
    <t>ERC 8b</t>
  </si>
  <si>
    <t>ERC 8c</t>
  </si>
  <si>
    <t>ERC 8d</t>
  </si>
  <si>
    <t>ERC 8e</t>
  </si>
  <si>
    <t>ERC 8f</t>
  </si>
  <si>
    <t>ERC 9b</t>
  </si>
  <si>
    <t>ERC 10b</t>
  </si>
  <si>
    <t>ERC 11a</t>
  </si>
  <si>
    <t>ERC 11b</t>
  </si>
  <si>
    <t>ERC 10a</t>
  </si>
  <si>
    <t>ERC 5</t>
  </si>
  <si>
    <t>Production of chemicals</t>
  </si>
  <si>
    <t>Formulation of preparations</t>
  </si>
  <si>
    <t>Formulation in articles</t>
  </si>
  <si>
    <t>Industrial use of processing aids</t>
  </si>
  <si>
    <t>Industrial use resulting in inclusion into or onto a matrix</t>
  </si>
  <si>
    <t>Industrial use of intermediates</t>
  </si>
  <si>
    <t>Industrial use of reactive processing aids</t>
  </si>
  <si>
    <t xml:space="preserve">Production of plastics </t>
  </si>
  <si>
    <t>Production of resins/rubbers</t>
  </si>
  <si>
    <t>Industrial use of substances in closed systems</t>
  </si>
  <si>
    <t>Wide dispersive indoor use of processing aids in open systems</t>
  </si>
  <si>
    <t>Wide dispersive indoor use of reactive substances in open systems</t>
  </si>
  <si>
    <t>Wide dispersive indoor use resulting in inclusion into or onto a matrix</t>
  </si>
  <si>
    <t>Wide dispersive outdoor use of processing aids in open systems</t>
  </si>
  <si>
    <t>Wide dispersive outdoor use of reactive substances in open systems</t>
  </si>
  <si>
    <t>Wide dispersive outdoor use resulting in inclusion into or onto a matrix</t>
  </si>
  <si>
    <t>Wide dispersive outdoor use of substances in closed systems</t>
  </si>
  <si>
    <t>Wide dispersive outdoor use of long-life articles and materials with low release</t>
  </si>
  <si>
    <t>Wide dispersive outdoor use of  long-life articles and materials with high or intended release</t>
  </si>
  <si>
    <t>Wide dispersive indoor use of longlife articles and materials with low release</t>
  </si>
  <si>
    <t>Wide dispersive indoor use of longlife articles and materials with high or intended release</t>
  </si>
  <si>
    <t xml:space="preserve"> </t>
  </si>
  <si>
    <t>Step</t>
  </si>
  <si>
    <t>2 6a 8b 8e</t>
  </si>
  <si>
    <t>Defined for ERC</t>
  </si>
  <si>
    <t>4 8a 8d 10 b 11b</t>
  </si>
  <si>
    <t>all</t>
  </si>
  <si>
    <t>Use volume (t/a)</t>
  </si>
  <si>
    <t>suitable also for ERC</t>
  </si>
  <si>
    <t>all execpt 4 5 8a 8d 10b 11b</t>
  </si>
  <si>
    <t>3 6d 8c 8f 10a 11a</t>
  </si>
  <si>
    <t>8c  8f</t>
  </si>
  <si>
    <t>Environmental Release Class</t>
  </si>
  <si>
    <t>Default Release Fraction</t>
  </si>
  <si>
    <t>Environmental Relase Class</t>
  </si>
  <si>
    <t>6d 10a 11a</t>
  </si>
  <si>
    <t>3 6d 10a 11a</t>
  </si>
  <si>
    <t>11a</t>
  </si>
  <si>
    <t xml:space="preserve">6d </t>
  </si>
  <si>
    <t>Predefined Environmental Release Classes</t>
  </si>
  <si>
    <t>All user input has to be done in the light blue fields, all other fields are locked</t>
  </si>
  <si>
    <t>1)</t>
  </si>
  <si>
    <t>Enter background level (concentration in stream before your treatment plant)</t>
  </si>
  <si>
    <t>3)</t>
  </si>
  <si>
    <t>4)</t>
  </si>
  <si>
    <t>If fraction is unknown -&gt; leave field empty and continue</t>
  </si>
  <si>
    <t>Calculation of maximum tonnage to meet the acceptable surface water concentration</t>
  </si>
  <si>
    <t>If  background level unkown -&gt; leave field empty</t>
  </si>
  <si>
    <t>2)</t>
  </si>
  <si>
    <t>Enter your compound release fraction in waste water (%) and continue with 8</t>
  </si>
  <si>
    <t>Enter Environmental Release Class ERC and continue with 9</t>
  </si>
  <si>
    <t>Enter release time and stop</t>
  </si>
  <si>
    <t>If release time is unknown -&gt; leave field empty and stop</t>
  </si>
  <si>
    <t>Calculation of acceptable tonnage for downstream users</t>
  </si>
  <si>
    <t>Acceptable volume (t/a)</t>
  </si>
  <si>
    <t>developed by:</t>
  </si>
  <si>
    <t>Michael Klein</t>
  </si>
  <si>
    <t>Fraunhofer IME</t>
  </si>
  <si>
    <t>Tel: +49-2972-302317</t>
  </si>
  <si>
    <t>michael.klein@ime.fraunhofer.de</t>
  </si>
  <si>
    <t>&lt;1</t>
  </si>
  <si>
    <t>5)</t>
  </si>
  <si>
    <t>Acceptable Use volume (t/a)</t>
  </si>
  <si>
    <t>Removal rate (%)</t>
  </si>
  <si>
    <t>dilution factor (-)</t>
  </si>
  <si>
    <t>Default</t>
  </si>
  <si>
    <t>Site specific</t>
  </si>
  <si>
    <t>&lt;100</t>
  </si>
  <si>
    <t>100 (sea release)</t>
  </si>
  <si>
    <t>&lt;500</t>
  </si>
  <si>
    <t>Enter dilution factor of your waste water when entering the stream/sea and continue with 6)</t>
  </si>
  <si>
    <t>If dilution is unkown -&gt; leave field empty and continue</t>
  </si>
  <si>
    <t xml:space="preserve">If your waste water is released into the sea, enter the effluent discharge rate of your municipal treatment plant you are connected to and continue </t>
  </si>
  <si>
    <t>If effluent discharge rate is unknown or you release into a stream -&gt; leave field empty and continue</t>
  </si>
  <si>
    <t xml:space="preserve">If your waste water is released into a river -&gt; enter flow rate of the river and continue </t>
  </si>
  <si>
    <t>If flow rate of the river is unknown or you release into the sea -&gt; leave field empty and continue</t>
  </si>
  <si>
    <t>If you release into the sea -&gt; set river flow rate to "0" and continue</t>
  </si>
  <si>
    <t>Enter effluent discharge rate of your industrial plant and continue</t>
  </si>
  <si>
    <t>If effluent discharge rate is unknown -&gt; leave field empty and continue</t>
  </si>
  <si>
    <t>6)</t>
  </si>
  <si>
    <t>Enter reduction rate of your WWTP and continue with 7)</t>
  </si>
  <si>
    <t>If reduction rate unknown -&gt; leave field empty and continue</t>
  </si>
  <si>
    <t>7)</t>
  </si>
  <si>
    <t>8)</t>
  </si>
  <si>
    <t>9)</t>
  </si>
  <si>
    <t>Release fraction</t>
  </si>
  <si>
    <t>Standard Input</t>
  </si>
  <si>
    <t>Background level (µg/L)</t>
  </si>
  <si>
    <t>maximum Conc. water, local (µg/L)</t>
  </si>
  <si>
    <t>Dilution</t>
  </si>
  <si>
    <t>Flow rate of the river (m³/d)</t>
  </si>
  <si>
    <t>Effluent discharge rate of your industrial plant (m³/d)</t>
  </si>
  <si>
    <t>Concentration in wastewater after the WWTP (mg/L)</t>
  </si>
  <si>
    <t>Concentration untreated wastewater (mg/L)</t>
  </si>
  <si>
    <t>Release fraction of the chemical (%)</t>
  </si>
  <si>
    <t xml:space="preserve">User input </t>
  </si>
  <si>
    <t>Release into waste water (kg/d)</t>
  </si>
  <si>
    <t>all execpt 4 8a 8d 10 11b</t>
  </si>
  <si>
    <t>Local Release factor (%)</t>
  </si>
  <si>
    <t>Some quick information about the ECT Tool</t>
  </si>
  <si>
    <t>The ECT Tool should help downstream users defining acceptable scenarios for environmental release of their chemicals.</t>
  </si>
  <si>
    <t>The sheets calculate maximum acceptable use volumes dependent on the local situation (e.g. ERC, dilution).</t>
  </si>
  <si>
    <t>The tool is based on EUSES but with some simplifications to improve the user friendliness and to concentrate</t>
  </si>
  <si>
    <t>on the key parameters.</t>
  </si>
  <si>
    <t>As in EUSES PECsurface water is calculated as the sum of PECregional and the local concentration (Clocal).</t>
  </si>
  <si>
    <t>All default parameters are taken from the respective EUSES scenarios.</t>
  </si>
  <si>
    <t>A major simplification is that PECregional is defined independent on the local release scenario.</t>
  </si>
  <si>
    <t>NOTE: As in EUSES not all processes are considered as being completely linear.</t>
  </si>
  <si>
    <t>(e.g. doubling of the river flow rate does not lead to doubling of the diluation factor)</t>
  </si>
  <si>
    <t xml:space="preserve">Considered Parameter </t>
  </si>
  <si>
    <t>Reduction rate of the WWTP (%) **</t>
  </si>
  <si>
    <t>Environmental Release Class ERC*</t>
  </si>
  <si>
    <t>* If you specific the ERC in field D18, you have to use exactly  the same spelling as shown in column H, e.g. ERC 1</t>
  </si>
  <si>
    <t xml:space="preserve">** The default reduction rate is basd on the EUSES calculation. </t>
  </si>
  <si>
    <t>8c 8</t>
  </si>
  <si>
    <t>HQ</t>
  </si>
  <si>
    <t>87.5 .. 99.9</t>
  </si>
  <si>
    <t>Predefined emission scenarios for HQ (PECwater)</t>
  </si>
  <si>
    <t>All calculations based on 300 emission days per year</t>
  </si>
  <si>
    <t xml:space="preserve">&lt; 3 E-3 </t>
  </si>
  <si>
    <t>Sheets are available for environmental concentration in surface water (PECsurface water, PECsediment).</t>
  </si>
  <si>
    <t>A couple of acceptable predefined emission scenarios are presented in separate sheets as examples.</t>
  </si>
  <si>
    <t>&lt;0.1</t>
  </si>
  <si>
    <t>&lt;5</t>
  </si>
  <si>
    <t xml:space="preserve">&lt;10 </t>
  </si>
  <si>
    <t>&lt;50</t>
  </si>
  <si>
    <t>15 … 600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</si>
</sst>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0.000"/>
    <numFmt numFmtId="166" formatCode="0.0000"/>
    <numFmt numFmtId="167" formatCode="0.00000"/>
    <numFmt numFmtId="168" formatCode="0.0E+00_)"/>
    <numFmt numFmtId="169" formatCode="0.000E+00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1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0"/>
    </font>
    <font>
      <sz val="1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10" fontId="0" fillId="0" borderId="1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5" borderId="4" xfId="0" applyFont="1" applyFill="1" applyBorder="1" applyAlignment="1" applyProtection="1">
      <alignment/>
      <protection/>
    </xf>
    <xf numFmtId="0" fontId="0" fillId="5" borderId="5" xfId="0" applyFill="1" applyBorder="1" applyAlignment="1" applyProtection="1">
      <alignment horizontal="center"/>
      <protection/>
    </xf>
    <xf numFmtId="0" fontId="0" fillId="5" borderId="2" xfId="0" applyFont="1" applyFill="1" applyBorder="1" applyAlignment="1" applyProtection="1">
      <alignment/>
      <protection/>
    </xf>
    <xf numFmtId="10" fontId="0" fillId="5" borderId="1" xfId="0" applyNumberFormat="1" applyFill="1" applyBorder="1" applyAlignment="1" applyProtection="1">
      <alignment horizontal="right"/>
      <protection/>
    </xf>
    <xf numFmtId="49" fontId="0" fillId="5" borderId="2" xfId="0" applyNumberFormat="1" applyFont="1" applyFill="1" applyBorder="1" applyAlignment="1" applyProtection="1">
      <alignment horizontal="center"/>
      <protection/>
    </xf>
    <xf numFmtId="10" fontId="0" fillId="5" borderId="1" xfId="0" applyNumberFormat="1" applyFont="1" applyFill="1" applyBorder="1" applyAlignment="1" applyProtection="1">
      <alignment horizontal="right"/>
      <protection/>
    </xf>
    <xf numFmtId="164" fontId="0" fillId="5" borderId="1" xfId="0" applyNumberFormat="1" applyFill="1" applyBorder="1" applyAlignment="1" applyProtection="1">
      <alignment horizontal="right"/>
      <protection/>
    </xf>
    <xf numFmtId="10" fontId="0" fillId="5" borderId="6" xfId="0" applyNumberFormat="1" applyFill="1" applyBorder="1" applyAlignment="1" applyProtection="1">
      <alignment horizontal="right"/>
      <protection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0" xfId="0" applyFill="1" applyBorder="1" applyAlignment="1" applyProtection="1">
      <alignment horizontal="center"/>
      <protection/>
    </xf>
    <xf numFmtId="0" fontId="0" fillId="5" borderId="11" xfId="0" applyFill="1" applyBorder="1" applyAlignment="1">
      <alignment/>
    </xf>
    <xf numFmtId="0" fontId="0" fillId="5" borderId="5" xfId="0" applyFill="1" applyBorder="1" applyAlignment="1">
      <alignment/>
    </xf>
    <xf numFmtId="49" fontId="0" fillId="5" borderId="12" xfId="0" applyNumberFormat="1" applyFill="1" applyBorder="1" applyAlignment="1" applyProtection="1">
      <alignment horizontal="center"/>
      <protection/>
    </xf>
    <xf numFmtId="49" fontId="0" fillId="5" borderId="12" xfId="0" applyNumberFormat="1" applyFont="1" applyFill="1" applyBorder="1" applyAlignment="1" applyProtection="1">
      <alignment horizontal="center"/>
      <protection/>
    </xf>
    <xf numFmtId="49" fontId="0" fillId="5" borderId="13" xfId="0" applyNumberForma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6" borderId="2" xfId="0" applyFont="1" applyFill="1" applyBorder="1" applyAlignment="1" applyProtection="1">
      <alignment horizontal="center"/>
      <protection/>
    </xf>
    <xf numFmtId="0" fontId="0" fillId="6" borderId="4" xfId="0" applyFont="1" applyFill="1" applyBorder="1" applyAlignment="1" applyProtection="1">
      <alignment horizontal="center"/>
      <protection/>
    </xf>
    <xf numFmtId="0" fontId="0" fillId="6" borderId="5" xfId="0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/>
      <protection/>
    </xf>
    <xf numFmtId="0" fontId="0" fillId="6" borderId="15" xfId="0" applyFont="1" applyFill="1" applyBorder="1" applyAlignment="1" applyProtection="1">
      <alignment horizontal="center"/>
      <protection/>
    </xf>
    <xf numFmtId="0" fontId="0" fillId="6" borderId="6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/>
    </xf>
    <xf numFmtId="0" fontId="0" fillId="0" borderId="15" xfId="0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 wrapText="1"/>
      <protection/>
    </xf>
    <xf numFmtId="0" fontId="12" fillId="7" borderId="0" xfId="0" applyFont="1" applyFill="1" applyAlignment="1">
      <alignment/>
    </xf>
    <xf numFmtId="0" fontId="8" fillId="7" borderId="0" xfId="18" applyFill="1" applyAlignment="1">
      <alignment/>
    </xf>
    <xf numFmtId="0" fontId="0" fillId="4" borderId="15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/>
    </xf>
    <xf numFmtId="0" fontId="0" fillId="5" borderId="2" xfId="0" applyFont="1" applyFill="1" applyBorder="1" applyAlignment="1" applyProtection="1">
      <alignment wrapText="1"/>
      <protection/>
    </xf>
    <xf numFmtId="10" fontId="0" fillId="5" borderId="1" xfId="0" applyNumberFormat="1" applyFont="1" applyFill="1" applyBorder="1" applyAlignment="1" applyProtection="1">
      <alignment horizontal="right"/>
      <protection/>
    </xf>
    <xf numFmtId="0" fontId="0" fillId="5" borderId="15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2" borderId="15" xfId="0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/>
    </xf>
    <xf numFmtId="2" fontId="0" fillId="2" borderId="2" xfId="0" applyNumberFormat="1" applyFont="1" applyFill="1" applyBorder="1" applyAlignment="1" applyProtection="1">
      <alignment/>
      <protection/>
    </xf>
    <xf numFmtId="0" fontId="0" fillId="6" borderId="8" xfId="0" applyFont="1" applyFill="1" applyBorder="1" applyAlignment="1" applyProtection="1">
      <alignment horizontal="center"/>
      <protection/>
    </xf>
    <xf numFmtId="0" fontId="0" fillId="5" borderId="4" xfId="0" applyFont="1" applyFill="1" applyBorder="1" applyAlignment="1" applyProtection="1">
      <alignment horizontal="center"/>
      <protection/>
    </xf>
    <xf numFmtId="0" fontId="0" fillId="5" borderId="5" xfId="0" applyFont="1" applyFill="1" applyBorder="1" applyAlignment="1" applyProtection="1">
      <alignment horizontal="center"/>
      <protection/>
    </xf>
    <xf numFmtId="0" fontId="0" fillId="6" borderId="3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5" fillId="8" borderId="3" xfId="0" applyFont="1" applyFill="1" applyBorder="1" applyAlignment="1" applyProtection="1">
      <alignment wrapText="1"/>
      <protection/>
    </xf>
    <xf numFmtId="0" fontId="0" fillId="8" borderId="8" xfId="0" applyFont="1" applyFill="1" applyBorder="1" applyAlignment="1" applyProtection="1">
      <alignment/>
      <protection/>
    </xf>
    <xf numFmtId="0" fontId="6" fillId="8" borderId="3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 locked="0"/>
    </xf>
    <xf numFmtId="2" fontId="6" fillId="8" borderId="2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6" fillId="8" borderId="2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vertical="center"/>
      <protection/>
    </xf>
    <xf numFmtId="0" fontId="0" fillId="4" borderId="2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/>
    </xf>
    <xf numFmtId="2" fontId="0" fillId="0" borderId="3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/>
    </xf>
    <xf numFmtId="0" fontId="6" fillId="8" borderId="15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7" fillId="8" borderId="2" xfId="0" applyFont="1" applyFill="1" applyBorder="1" applyAlignment="1" applyProtection="1">
      <alignment/>
      <protection/>
    </xf>
    <xf numFmtId="0" fontId="6" fillId="8" borderId="2" xfId="0" applyNumberFormat="1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0" fontId="13" fillId="3" borderId="4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6" fillId="8" borderId="15" xfId="0" applyNumberFormat="1" applyFont="1" applyFill="1" applyBorder="1" applyAlignment="1" applyProtection="1">
      <alignment/>
      <protection/>
    </xf>
    <xf numFmtId="2" fontId="6" fillId="8" borderId="3" xfId="0" applyNumberFormat="1" applyFont="1" applyFill="1" applyBorder="1" applyAlignment="1" applyProtection="1">
      <alignment/>
      <protection/>
    </xf>
    <xf numFmtId="0" fontId="16" fillId="5" borderId="4" xfId="0" applyFill="1" applyBorder="1" applyAlignment="1" applyProtection="1">
      <alignment horizontal="center"/>
      <protection/>
    </xf>
    <xf numFmtId="0" fontId="16" fillId="5" borderId="5" xfId="0" applyFill="1" applyBorder="1" applyAlignment="1" applyProtection="1">
      <alignment horizontal="center"/>
      <protection/>
    </xf>
    <xf numFmtId="49" fontId="16" fillId="5" borderId="2" xfId="0" applyNumberFormat="1" applyFill="1" applyBorder="1" applyAlignment="1" applyProtection="1">
      <alignment horizontal="center"/>
      <protection/>
    </xf>
    <xf numFmtId="10" fontId="16" fillId="5" borderId="1" xfId="0" applyNumberFormat="1" applyFill="1" applyBorder="1" applyAlignment="1" applyProtection="1">
      <alignment horizontal="right"/>
      <protection/>
    </xf>
    <xf numFmtId="164" fontId="16" fillId="5" borderId="1" xfId="0" applyNumberFormat="1" applyFill="1" applyBorder="1" applyAlignment="1" applyProtection="1">
      <alignment horizontal="right"/>
      <protection/>
    </xf>
    <xf numFmtId="49" fontId="16" fillId="5" borderId="15" xfId="0" applyNumberFormat="1" applyFill="1" applyBorder="1" applyAlignment="1" applyProtection="1">
      <alignment horizontal="center"/>
      <protection/>
    </xf>
    <xf numFmtId="10" fontId="16" fillId="5" borderId="6" xfId="0" applyNumberFormat="1" applyFill="1" applyBorder="1" applyAlignment="1" applyProtection="1">
      <alignment horizontal="right"/>
      <protection/>
    </xf>
    <xf numFmtId="49" fontId="16" fillId="0" borderId="0" xfId="0" applyNumberFormat="1" applyBorder="1" applyAlignment="1" applyProtection="1">
      <alignment horizontal="center"/>
      <protection/>
    </xf>
    <xf numFmtId="0" fontId="16" fillId="0" borderId="0" xfId="0" applyAlignment="1" applyProtection="1">
      <alignment/>
      <protection/>
    </xf>
    <xf numFmtId="0" fontId="17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0" fontId="1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/>
      <protection locked="0"/>
    </xf>
    <xf numFmtId="11" fontId="14" fillId="8" borderId="4" xfId="0" applyNumberFormat="1" applyFont="1" applyFill="1" applyBorder="1" applyAlignment="1" applyProtection="1">
      <alignment/>
      <protection/>
    </xf>
    <xf numFmtId="0" fontId="15" fillId="3" borderId="0" xfId="0" applyFont="1" applyFill="1" applyAlignment="1">
      <alignment/>
    </xf>
    <xf numFmtId="0" fontId="15" fillId="3" borderId="0" xfId="0" applyFont="1" applyFill="1" applyBorder="1" applyAlignment="1" applyProtection="1">
      <alignment horizontal="left"/>
      <protection/>
    </xf>
    <xf numFmtId="11" fontId="0" fillId="6" borderId="4" xfId="0" applyNumberFormat="1" applyFont="1" applyFill="1" applyBorder="1" applyAlignment="1" applyProtection="1">
      <alignment horizontal="center"/>
      <protection/>
    </xf>
    <xf numFmtId="166" fontId="5" fillId="2" borderId="2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ECETOC_release v12" xfId="19"/>
    <cellStyle name="Percent" xfId="20"/>
    <cellStyle name="Currency" xfId="21"/>
    <cellStyle name="Currency [0]" xfId="22"/>
  </cellStyles>
  <dxfs count="1"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ACH\TRA.2010\EUTGDsheet-T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regionbase"/>
      <sheetName val="input"/>
      <sheetName val="output"/>
      <sheetName val="defaults"/>
      <sheetName val="substance"/>
      <sheetName val="release"/>
      <sheetName val="distribution"/>
      <sheetName val="exposure"/>
      <sheetName val="effects"/>
      <sheetName val="risk"/>
      <sheetName val="report"/>
      <sheetName val="variable names"/>
    </sheetNames>
    <sheetDataSet>
      <sheetData sheetId="7">
        <row r="43">
          <cell r="C43">
            <v>2.770419087181125E-07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klein@ime.fraunhofer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klein@ime.fraunhofer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klein@ime.fraunhofer.d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4">
      <selection activeCell="E51" sqref="E51"/>
    </sheetView>
  </sheetViews>
  <sheetFormatPr defaultColWidth="11.421875" defaultRowHeight="12.75"/>
  <cols>
    <col min="11" max="12" width="13.28125" style="0" customWidth="1"/>
  </cols>
  <sheetData>
    <row r="2" spans="1:12" ht="20.25">
      <c r="A2" s="102" t="s">
        <v>124</v>
      </c>
      <c r="B2" s="103"/>
      <c r="C2" s="103"/>
      <c r="D2" s="103"/>
      <c r="E2" s="103"/>
      <c r="F2" s="104"/>
      <c r="G2" s="104"/>
      <c r="H2" s="104"/>
      <c r="I2" s="104"/>
      <c r="J2" s="104"/>
      <c r="K2" s="104"/>
      <c r="L2" s="104"/>
    </row>
    <row r="3" spans="1:12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.75">
      <c r="A4" s="105" t="s">
        <v>125</v>
      </c>
      <c r="B4" s="106"/>
      <c r="C4" s="106"/>
      <c r="D4" s="106"/>
      <c r="E4" s="106"/>
      <c r="F4" s="106"/>
      <c r="G4" s="104"/>
      <c r="H4" s="104"/>
      <c r="I4" s="104"/>
      <c r="J4" s="104"/>
      <c r="K4" s="104"/>
      <c r="L4" s="104"/>
    </row>
    <row r="5" spans="1:12" ht="15.75">
      <c r="A5" s="105"/>
      <c r="B5" s="106"/>
      <c r="C5" s="106"/>
      <c r="D5" s="106"/>
      <c r="E5" s="106"/>
      <c r="F5" s="106"/>
      <c r="G5" s="104"/>
      <c r="H5" s="104"/>
      <c r="I5" s="104"/>
      <c r="J5" s="104"/>
      <c r="K5" s="104"/>
      <c r="L5" s="104"/>
    </row>
    <row r="6" spans="1:12" ht="15.75">
      <c r="A6" s="105" t="s">
        <v>145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5.75">
      <c r="A8" s="105" t="s">
        <v>126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5">
      <c r="A9" s="107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15.75">
      <c r="A10" s="105" t="s">
        <v>127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15.75">
      <c r="A11" s="105" t="s">
        <v>128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15">
      <c r="A12" s="107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5.75">
      <c r="A13" s="105" t="s">
        <v>129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5.75">
      <c r="A14" s="105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5.75">
      <c r="A15" s="105" t="s">
        <v>130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ht="15.75">
      <c r="A16" s="105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15.75">
      <c r="A17" s="105" t="s">
        <v>131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15">
      <c r="A18" s="107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ht="15.75">
      <c r="A19" s="105" t="s">
        <v>132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ht="15.75">
      <c r="A20" s="105" t="s">
        <v>133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ht="15.75">
      <c r="A22" s="105" t="s">
        <v>146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5.75">
      <c r="A23" s="10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33" spans="2:4" ht="12.75">
      <c r="B33" s="46" t="s">
        <v>80</v>
      </c>
      <c r="C33" s="46"/>
      <c r="D33" s="108"/>
    </row>
    <row r="34" spans="2:9" ht="12.75">
      <c r="B34" s="46" t="s">
        <v>81</v>
      </c>
      <c r="C34" s="46"/>
      <c r="D34" s="108"/>
      <c r="I34" s="109"/>
    </row>
    <row r="35" spans="2:4" ht="12.75">
      <c r="B35" s="46" t="s">
        <v>82</v>
      </c>
      <c r="C35" s="46"/>
      <c r="D35" s="108"/>
    </row>
    <row r="36" spans="2:4" ht="12.75">
      <c r="B36" s="46" t="s">
        <v>83</v>
      </c>
      <c r="C36" s="46"/>
      <c r="D36" s="108"/>
    </row>
    <row r="37" spans="2:4" ht="12.75">
      <c r="B37" s="47" t="s">
        <v>84</v>
      </c>
      <c r="C37" s="46"/>
      <c r="D37" s="108"/>
    </row>
  </sheetData>
  <sheetProtection sheet="1" objects="1" scenarios="1"/>
  <hyperlinks>
    <hyperlink ref="B37" r:id="rId1" display="michael.klein@ime.fraunhofer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2" sqref="A2"/>
    </sheetView>
  </sheetViews>
  <sheetFormatPr defaultColWidth="11.421875" defaultRowHeight="12.75"/>
  <cols>
    <col min="1" max="1" width="18.00390625" style="0" customWidth="1"/>
    <col min="2" max="2" width="22.00390625" style="0" customWidth="1"/>
    <col min="3" max="3" width="24.140625" style="0" customWidth="1"/>
    <col min="4" max="4" width="16.421875" style="0" customWidth="1"/>
    <col min="5" max="5" width="20.00390625" style="0" customWidth="1"/>
    <col min="6" max="6" width="15.421875" style="0" customWidth="1"/>
    <col min="7" max="7" width="24.421875" style="0" customWidth="1"/>
    <col min="8" max="8" width="26.8515625" style="0" customWidth="1"/>
  </cols>
  <sheetData>
    <row r="1" spans="1:7" ht="18">
      <c r="A1" s="12" t="s">
        <v>142</v>
      </c>
      <c r="B1" s="12"/>
      <c r="C1" s="12"/>
      <c r="D1" s="12"/>
      <c r="E1" s="12"/>
      <c r="F1" s="8"/>
      <c r="G1" s="8"/>
    </row>
    <row r="4" spans="1:7" ht="12.75">
      <c r="A4" s="36" t="s">
        <v>52</v>
      </c>
      <c r="B4" s="36" t="s">
        <v>123</v>
      </c>
      <c r="C4" s="36" t="s">
        <v>88</v>
      </c>
      <c r="D4" s="36" t="s">
        <v>89</v>
      </c>
      <c r="E4" s="36" t="s">
        <v>79</v>
      </c>
      <c r="F4" s="36" t="s">
        <v>49</v>
      </c>
      <c r="G4" s="37" t="s">
        <v>53</v>
      </c>
    </row>
    <row r="5" spans="1:7" ht="12.75">
      <c r="A5" s="60" t="s">
        <v>90</v>
      </c>
      <c r="B5" s="60"/>
      <c r="C5" s="60">
        <v>87.5</v>
      </c>
      <c r="D5" s="60">
        <v>10</v>
      </c>
      <c r="E5" s="60"/>
      <c r="F5" s="60"/>
      <c r="G5" s="61"/>
    </row>
    <row r="6" spans="1:7" ht="12.75">
      <c r="A6" s="60" t="s">
        <v>91</v>
      </c>
      <c r="B6" s="60"/>
      <c r="C6" s="60" t="s">
        <v>141</v>
      </c>
      <c r="D6" s="60" t="s">
        <v>151</v>
      </c>
      <c r="E6" s="60"/>
      <c r="F6" s="60"/>
      <c r="G6" s="61"/>
    </row>
    <row r="7" spans="1:7" ht="12.75">
      <c r="A7" s="36" t="s">
        <v>144</v>
      </c>
      <c r="B7" s="36">
        <v>100</v>
      </c>
      <c r="C7" s="36">
        <v>87.5</v>
      </c>
      <c r="D7" s="36">
        <v>10</v>
      </c>
      <c r="E7" s="115">
        <v>0.0037</v>
      </c>
      <c r="F7" s="36" t="s">
        <v>50</v>
      </c>
      <c r="G7" s="37" t="s">
        <v>51</v>
      </c>
    </row>
    <row r="8" spans="1:8" ht="12.75">
      <c r="A8" s="62" t="s">
        <v>147</v>
      </c>
      <c r="B8" s="62">
        <v>50</v>
      </c>
      <c r="C8" s="62">
        <v>87.5</v>
      </c>
      <c r="D8" s="62">
        <v>150</v>
      </c>
      <c r="E8" s="62">
        <v>0.111</v>
      </c>
      <c r="F8" s="62">
        <v>5</v>
      </c>
      <c r="G8" s="59" t="s">
        <v>122</v>
      </c>
      <c r="H8" s="62">
        <v>0.104</v>
      </c>
    </row>
    <row r="9" spans="1:8" ht="12.75">
      <c r="A9" s="35" t="s">
        <v>147</v>
      </c>
      <c r="B9" s="35">
        <v>6</v>
      </c>
      <c r="C9" s="35">
        <v>87.5</v>
      </c>
      <c r="D9" s="35">
        <v>20</v>
      </c>
      <c r="E9" s="35">
        <v>0.123</v>
      </c>
      <c r="F9" s="35">
        <v>1</v>
      </c>
      <c r="G9" s="38" t="s">
        <v>54</v>
      </c>
      <c r="H9" s="35">
        <v>0.115</v>
      </c>
    </row>
    <row r="10" spans="1:8" ht="12.75">
      <c r="A10" s="62" t="s">
        <v>85</v>
      </c>
      <c r="B10" s="62">
        <v>6</v>
      </c>
      <c r="C10" s="62">
        <v>93</v>
      </c>
      <c r="D10" s="62">
        <v>100</v>
      </c>
      <c r="E10" s="62">
        <v>1.11</v>
      </c>
      <c r="F10" s="62">
        <v>1</v>
      </c>
      <c r="G10" s="62" t="s">
        <v>54</v>
      </c>
      <c r="H10" s="62">
        <v>1.03</v>
      </c>
    </row>
    <row r="11" spans="1:8" ht="12.75">
      <c r="A11" s="35" t="s">
        <v>85</v>
      </c>
      <c r="B11" s="35">
        <v>2</v>
      </c>
      <c r="C11" s="35">
        <v>98</v>
      </c>
      <c r="D11" s="35" t="s">
        <v>93</v>
      </c>
      <c r="E11" s="35">
        <v>1.16</v>
      </c>
      <c r="F11" s="35" t="s">
        <v>48</v>
      </c>
      <c r="G11" s="35" t="s">
        <v>55</v>
      </c>
      <c r="H11" s="35">
        <v>1.08</v>
      </c>
    </row>
    <row r="12" spans="1:8" ht="12.75">
      <c r="A12" s="35" t="s">
        <v>85</v>
      </c>
      <c r="B12" s="35">
        <v>1</v>
      </c>
      <c r="C12" s="35">
        <v>87.5</v>
      </c>
      <c r="D12" s="35">
        <v>30</v>
      </c>
      <c r="E12" s="35">
        <v>1.11</v>
      </c>
      <c r="F12" s="35" t="s">
        <v>56</v>
      </c>
      <c r="G12" s="35" t="s">
        <v>61</v>
      </c>
      <c r="H12" s="35">
        <v>1.04</v>
      </c>
    </row>
    <row r="13" spans="1:8" ht="12.75">
      <c r="A13" s="39" t="s">
        <v>85</v>
      </c>
      <c r="B13" s="39">
        <v>1</v>
      </c>
      <c r="C13" s="39">
        <v>96</v>
      </c>
      <c r="D13" s="39" t="s">
        <v>93</v>
      </c>
      <c r="E13" s="39">
        <v>1.16</v>
      </c>
      <c r="F13" s="39" t="s">
        <v>56</v>
      </c>
      <c r="G13" s="39" t="s">
        <v>61</v>
      </c>
      <c r="H13" s="39">
        <v>1.08</v>
      </c>
    </row>
    <row r="14" spans="1:8" ht="12.75">
      <c r="A14" s="62" t="s">
        <v>148</v>
      </c>
      <c r="B14" s="62">
        <v>1</v>
      </c>
      <c r="C14" s="62">
        <v>87.5</v>
      </c>
      <c r="D14" s="62">
        <v>150</v>
      </c>
      <c r="E14" s="62">
        <v>5.55</v>
      </c>
      <c r="F14" s="35" t="s">
        <v>56</v>
      </c>
      <c r="G14" s="38" t="s">
        <v>61</v>
      </c>
      <c r="H14" s="62">
        <v>5.18</v>
      </c>
    </row>
    <row r="15" spans="1:8" ht="12.75">
      <c r="A15" s="35" t="s">
        <v>148</v>
      </c>
      <c r="B15" s="35">
        <v>1</v>
      </c>
      <c r="C15" s="35">
        <v>92</v>
      </c>
      <c r="D15" s="35">
        <v>100</v>
      </c>
      <c r="E15" s="35">
        <v>5.78</v>
      </c>
      <c r="F15" s="35" t="s">
        <v>56</v>
      </c>
      <c r="G15" s="38" t="s">
        <v>61</v>
      </c>
      <c r="H15" s="35">
        <v>5.4</v>
      </c>
    </row>
    <row r="16" spans="1:8" ht="12.75">
      <c r="A16" s="39" t="s">
        <v>148</v>
      </c>
      <c r="B16" s="39">
        <v>1</v>
      </c>
      <c r="C16" s="39">
        <v>99.2</v>
      </c>
      <c r="D16" s="39" t="s">
        <v>93</v>
      </c>
      <c r="E16" s="39">
        <v>5.78</v>
      </c>
      <c r="F16" s="39" t="s">
        <v>139</v>
      </c>
      <c r="G16" s="40" t="s">
        <v>60</v>
      </c>
      <c r="H16" s="39">
        <v>5.4</v>
      </c>
    </row>
    <row r="17" spans="1:8" ht="12.75">
      <c r="A17" s="62" t="s">
        <v>149</v>
      </c>
      <c r="B17" s="62">
        <v>1</v>
      </c>
      <c r="C17" s="62">
        <v>87.5</v>
      </c>
      <c r="D17" s="62">
        <v>300</v>
      </c>
      <c r="E17" s="62">
        <v>11.1</v>
      </c>
      <c r="F17" s="35" t="s">
        <v>56</v>
      </c>
      <c r="G17" s="38" t="s">
        <v>61</v>
      </c>
      <c r="H17" s="62">
        <v>10.4</v>
      </c>
    </row>
    <row r="18" spans="1:8" ht="12.75">
      <c r="A18" s="35" t="s">
        <v>149</v>
      </c>
      <c r="B18" s="35">
        <v>1</v>
      </c>
      <c r="C18" s="35">
        <v>99.6</v>
      </c>
      <c r="D18" s="35">
        <v>10</v>
      </c>
      <c r="E18" s="35">
        <v>11.6</v>
      </c>
      <c r="F18" s="35" t="s">
        <v>56</v>
      </c>
      <c r="G18" s="38" t="s">
        <v>61</v>
      </c>
      <c r="H18" s="35">
        <v>10.8</v>
      </c>
    </row>
    <row r="19" spans="1:8" ht="12.75">
      <c r="A19" s="39" t="s">
        <v>149</v>
      </c>
      <c r="B19" s="39">
        <v>0.2</v>
      </c>
      <c r="C19" s="39">
        <v>98</v>
      </c>
      <c r="D19" s="39">
        <v>300</v>
      </c>
      <c r="E19" s="39">
        <v>11.6</v>
      </c>
      <c r="F19" s="39">
        <v>3</v>
      </c>
      <c r="G19" s="40" t="s">
        <v>60</v>
      </c>
      <c r="H19" s="39">
        <v>10.8</v>
      </c>
    </row>
    <row r="20" spans="1:8" ht="12.75">
      <c r="A20" s="62" t="s">
        <v>150</v>
      </c>
      <c r="B20" s="62">
        <v>1</v>
      </c>
      <c r="C20" s="62">
        <v>99.9</v>
      </c>
      <c r="D20" s="62">
        <v>11</v>
      </c>
      <c r="E20" s="62">
        <v>50.9</v>
      </c>
      <c r="F20" s="35" t="s">
        <v>56</v>
      </c>
      <c r="G20" s="38" t="s">
        <v>61</v>
      </c>
      <c r="H20" s="62">
        <v>64.8</v>
      </c>
    </row>
    <row r="21" spans="1:8" ht="12.75">
      <c r="A21" s="35" t="s">
        <v>150</v>
      </c>
      <c r="B21" s="35">
        <v>0.2</v>
      </c>
      <c r="C21" s="35">
        <v>87.5</v>
      </c>
      <c r="D21" s="35">
        <v>300</v>
      </c>
      <c r="E21" s="35">
        <v>55.5</v>
      </c>
      <c r="F21" s="35">
        <v>3</v>
      </c>
      <c r="G21" s="38" t="s">
        <v>60</v>
      </c>
      <c r="H21" s="35">
        <v>51.8</v>
      </c>
    </row>
    <row r="22" spans="1:8" ht="12.75">
      <c r="A22" s="39" t="s">
        <v>150</v>
      </c>
      <c r="B22" s="39">
        <v>0.05</v>
      </c>
      <c r="C22" s="39">
        <v>87.5</v>
      </c>
      <c r="D22" s="39" t="s">
        <v>93</v>
      </c>
      <c r="E22" s="39">
        <v>74</v>
      </c>
      <c r="F22" s="39" t="s">
        <v>62</v>
      </c>
      <c r="G22" s="40" t="s">
        <v>63</v>
      </c>
      <c r="H22" s="39">
        <v>69.1</v>
      </c>
    </row>
    <row r="23" spans="1:8" ht="12.75">
      <c r="A23" s="62" t="s">
        <v>92</v>
      </c>
      <c r="B23" s="62">
        <v>1</v>
      </c>
      <c r="C23" s="62">
        <v>99.9</v>
      </c>
      <c r="D23" s="62">
        <v>25</v>
      </c>
      <c r="E23" s="62">
        <v>116</v>
      </c>
      <c r="F23" s="62" t="s">
        <v>56</v>
      </c>
      <c r="G23" s="59" t="s">
        <v>61</v>
      </c>
      <c r="H23" s="62">
        <v>108</v>
      </c>
    </row>
    <row r="24" spans="1:8" ht="12.75">
      <c r="A24" s="35" t="s">
        <v>92</v>
      </c>
      <c r="B24" s="35">
        <v>0.2</v>
      </c>
      <c r="C24" s="35">
        <v>87.5</v>
      </c>
      <c r="D24" s="35">
        <v>600</v>
      </c>
      <c r="E24" s="35">
        <v>111</v>
      </c>
      <c r="F24" s="35">
        <v>3</v>
      </c>
      <c r="G24" s="38" t="s">
        <v>60</v>
      </c>
      <c r="H24" s="35">
        <v>104</v>
      </c>
    </row>
    <row r="25" spans="1:8" ht="12.75">
      <c r="A25" s="39" t="s">
        <v>92</v>
      </c>
      <c r="B25" s="39">
        <v>0.05</v>
      </c>
      <c r="C25" s="39">
        <v>87.5</v>
      </c>
      <c r="D25" s="39">
        <v>180</v>
      </c>
      <c r="E25" s="39">
        <v>133</v>
      </c>
      <c r="F25" s="39" t="s">
        <v>62</v>
      </c>
      <c r="G25" s="40" t="s">
        <v>63</v>
      </c>
      <c r="H25" s="39">
        <v>124</v>
      </c>
    </row>
    <row r="26" spans="1:8" ht="12.75">
      <c r="A26" s="62" t="s">
        <v>94</v>
      </c>
      <c r="B26" s="62">
        <v>1</v>
      </c>
      <c r="C26" s="62">
        <v>99.9</v>
      </c>
      <c r="D26" s="62">
        <v>120</v>
      </c>
      <c r="E26" s="62">
        <v>555</v>
      </c>
      <c r="F26" s="62" t="s">
        <v>56</v>
      </c>
      <c r="G26" s="59" t="s">
        <v>61</v>
      </c>
      <c r="H26" s="62">
        <v>518</v>
      </c>
    </row>
    <row r="27" spans="1:8" ht="12.75">
      <c r="A27" s="35" t="s">
        <v>94</v>
      </c>
      <c r="B27" s="35">
        <v>0.2</v>
      </c>
      <c r="C27" s="35">
        <v>99</v>
      </c>
      <c r="D27" s="35">
        <v>250</v>
      </c>
      <c r="E27" s="35">
        <v>578</v>
      </c>
      <c r="F27" s="35">
        <v>3</v>
      </c>
      <c r="G27" s="38" t="s">
        <v>60</v>
      </c>
      <c r="H27" s="35">
        <v>540</v>
      </c>
    </row>
    <row r="28" spans="1:8" ht="12.75">
      <c r="A28" s="39" t="s">
        <v>94</v>
      </c>
      <c r="B28" s="39">
        <v>0.05</v>
      </c>
      <c r="C28" s="39">
        <v>99.9</v>
      </c>
      <c r="D28" s="39">
        <v>150</v>
      </c>
      <c r="E28" s="39">
        <v>1390</v>
      </c>
      <c r="F28" s="39" t="s">
        <v>62</v>
      </c>
      <c r="G28" s="40" t="s">
        <v>63</v>
      </c>
      <c r="H28" s="39">
        <v>864</v>
      </c>
    </row>
    <row r="30" spans="1:3" ht="12.75">
      <c r="A30" s="114" t="s">
        <v>143</v>
      </c>
      <c r="B30" s="113"/>
      <c r="C30" s="104"/>
    </row>
    <row r="34" spans="1:5" ht="12.75">
      <c r="A34" s="8"/>
      <c r="B34" s="8"/>
      <c r="C34" s="8"/>
      <c r="D34" s="46" t="s">
        <v>80</v>
      </c>
      <c r="E34" s="46"/>
    </row>
    <row r="35" spans="1:5" ht="12.75">
      <c r="A35" s="8"/>
      <c r="B35" s="8"/>
      <c r="C35" s="8"/>
      <c r="D35" s="46" t="s">
        <v>81</v>
      </c>
      <c r="E35" s="46"/>
    </row>
    <row r="36" spans="4:5" ht="12.75">
      <c r="D36" s="46" t="s">
        <v>82</v>
      </c>
      <c r="E36" s="46"/>
    </row>
    <row r="37" spans="4:5" ht="12.75">
      <c r="D37" s="46" t="s">
        <v>83</v>
      </c>
      <c r="E37" s="46"/>
    </row>
    <row r="38" spans="4:5" ht="12.75">
      <c r="D38" s="47" t="s">
        <v>84</v>
      </c>
      <c r="E38" s="46"/>
    </row>
    <row r="44" ht="18">
      <c r="A44" s="12" t="s">
        <v>64</v>
      </c>
    </row>
    <row r="46" spans="1:7" ht="12.75">
      <c r="A46" s="27" t="s">
        <v>3</v>
      </c>
      <c r="B46" s="34" t="s">
        <v>57</v>
      </c>
      <c r="C46" s="28"/>
      <c r="D46" s="28"/>
      <c r="E46" s="28"/>
      <c r="F46" s="29"/>
      <c r="G46" s="14" t="s">
        <v>58</v>
      </c>
    </row>
    <row r="47" spans="1:7" ht="12.75">
      <c r="A47" s="30" t="s">
        <v>4</v>
      </c>
      <c r="B47" s="33" t="s">
        <v>25</v>
      </c>
      <c r="C47" s="21"/>
      <c r="D47" s="21"/>
      <c r="E47" s="21"/>
      <c r="F47" s="22"/>
      <c r="G47" s="16">
        <v>0.06</v>
      </c>
    </row>
    <row r="48" spans="1:7" ht="12.75">
      <c r="A48" s="30" t="s">
        <v>5</v>
      </c>
      <c r="B48" s="63" t="s">
        <v>26</v>
      </c>
      <c r="C48" s="23"/>
      <c r="D48" s="23"/>
      <c r="E48" s="23"/>
      <c r="F48" s="24"/>
      <c r="G48" s="16">
        <v>0.02</v>
      </c>
    </row>
    <row r="49" spans="1:7" ht="12.75">
      <c r="A49" s="30" t="s">
        <v>6</v>
      </c>
      <c r="B49" s="63" t="s">
        <v>27</v>
      </c>
      <c r="C49" s="23"/>
      <c r="D49" s="23"/>
      <c r="E49" s="23"/>
      <c r="F49" s="24"/>
      <c r="G49" s="16">
        <v>0.002</v>
      </c>
    </row>
    <row r="50" spans="1:7" ht="12.75">
      <c r="A50" s="30" t="s">
        <v>7</v>
      </c>
      <c r="B50" s="63" t="s">
        <v>28</v>
      </c>
      <c r="C50" s="23"/>
      <c r="D50" s="23"/>
      <c r="E50" s="23"/>
      <c r="F50" s="24"/>
      <c r="G50" s="16">
        <v>1</v>
      </c>
    </row>
    <row r="51" spans="1:7" ht="12.75">
      <c r="A51" s="31" t="s">
        <v>24</v>
      </c>
      <c r="B51" s="63" t="s">
        <v>29</v>
      </c>
      <c r="C51" s="23"/>
      <c r="D51" s="23"/>
      <c r="E51" s="23"/>
      <c r="F51" s="24"/>
      <c r="G51" s="18">
        <v>0.5</v>
      </c>
    </row>
    <row r="52" spans="1:7" ht="12.75">
      <c r="A52" s="30" t="s">
        <v>8</v>
      </c>
      <c r="B52" s="63" t="s">
        <v>30</v>
      </c>
      <c r="C52" s="23"/>
      <c r="D52" s="23"/>
      <c r="E52" s="23"/>
      <c r="F52" s="24"/>
      <c r="G52" s="16">
        <v>0.02</v>
      </c>
    </row>
    <row r="53" spans="1:7" ht="12.75">
      <c r="A53" s="30" t="s">
        <v>9</v>
      </c>
      <c r="B53" s="63" t="s">
        <v>31</v>
      </c>
      <c r="C53" s="23"/>
      <c r="D53" s="23"/>
      <c r="E53" s="23"/>
      <c r="F53" s="24"/>
      <c r="G53" s="16">
        <v>0.05</v>
      </c>
    </row>
    <row r="54" spans="1:7" ht="12.75">
      <c r="A54" s="30" t="s">
        <v>10</v>
      </c>
      <c r="B54" s="63" t="s">
        <v>32</v>
      </c>
      <c r="C54" s="23"/>
      <c r="D54" s="23"/>
      <c r="E54" s="23"/>
      <c r="F54" s="24"/>
      <c r="G54" s="16">
        <v>0.05</v>
      </c>
    </row>
    <row r="55" spans="1:7" ht="12.75">
      <c r="A55" s="30" t="s">
        <v>11</v>
      </c>
      <c r="B55" s="63" t="s">
        <v>33</v>
      </c>
      <c r="C55" s="23"/>
      <c r="D55" s="23"/>
      <c r="E55" s="23"/>
      <c r="F55" s="24"/>
      <c r="G55" s="19">
        <v>5E-05</v>
      </c>
    </row>
    <row r="56" spans="1:7" ht="12.75">
      <c r="A56" s="30" t="s">
        <v>12</v>
      </c>
      <c r="B56" s="63" t="s">
        <v>34</v>
      </c>
      <c r="C56" s="23"/>
      <c r="D56" s="23"/>
      <c r="E56" s="23"/>
      <c r="F56" s="24"/>
      <c r="G56" s="16">
        <v>0.05</v>
      </c>
    </row>
    <row r="57" spans="1:7" ht="12.75">
      <c r="A57" s="30" t="s">
        <v>13</v>
      </c>
      <c r="B57" s="63" t="s">
        <v>35</v>
      </c>
      <c r="C57" s="23"/>
      <c r="D57" s="23"/>
      <c r="E57" s="23"/>
      <c r="F57" s="24"/>
      <c r="G57" s="16">
        <v>1</v>
      </c>
    </row>
    <row r="58" spans="1:7" ht="12.75">
      <c r="A58" s="30" t="s">
        <v>14</v>
      </c>
      <c r="B58" s="63" t="s">
        <v>36</v>
      </c>
      <c r="C58" s="23"/>
      <c r="D58" s="23"/>
      <c r="E58" s="23"/>
      <c r="F58" s="24"/>
      <c r="G58" s="16">
        <v>0.02</v>
      </c>
    </row>
    <row r="59" spans="1:7" ht="12.75">
      <c r="A59" s="30" t="s">
        <v>15</v>
      </c>
      <c r="B59" s="63" t="s">
        <v>37</v>
      </c>
      <c r="C59" s="23"/>
      <c r="D59" s="23"/>
      <c r="E59" s="23"/>
      <c r="F59" s="24"/>
      <c r="G59" s="16">
        <v>0.01</v>
      </c>
    </row>
    <row r="60" spans="1:7" ht="12.75">
      <c r="A60" s="30" t="s">
        <v>16</v>
      </c>
      <c r="B60" s="63" t="s">
        <v>38</v>
      </c>
      <c r="C60" s="23"/>
      <c r="D60" s="23"/>
      <c r="E60" s="23"/>
      <c r="F60" s="24"/>
      <c r="G60" s="16">
        <v>1</v>
      </c>
    </row>
    <row r="61" spans="1:7" ht="12.75">
      <c r="A61" s="30" t="s">
        <v>17</v>
      </c>
      <c r="B61" s="63" t="s">
        <v>39</v>
      </c>
      <c r="C61" s="23"/>
      <c r="D61" s="23"/>
      <c r="E61" s="23"/>
      <c r="F61" s="24"/>
      <c r="G61" s="16">
        <v>0.02</v>
      </c>
    </row>
    <row r="62" spans="1:7" ht="12.75">
      <c r="A62" s="30" t="s">
        <v>18</v>
      </c>
      <c r="B62" s="64" t="s">
        <v>40</v>
      </c>
      <c r="C62" s="23"/>
      <c r="D62" s="23"/>
      <c r="E62" s="23"/>
      <c r="F62" s="24"/>
      <c r="G62" s="16">
        <v>0.01</v>
      </c>
    </row>
    <row r="63" spans="1:7" ht="12.75">
      <c r="A63" s="30" t="s">
        <v>19</v>
      </c>
      <c r="B63" s="63" t="s">
        <v>41</v>
      </c>
      <c r="C63" s="23"/>
      <c r="D63" s="23"/>
      <c r="E63" s="23"/>
      <c r="F63" s="24"/>
      <c r="G63" s="16">
        <v>0.05</v>
      </c>
    </row>
    <row r="64" spans="1:7" ht="12.75">
      <c r="A64" s="31" t="s">
        <v>23</v>
      </c>
      <c r="B64" s="63" t="s">
        <v>42</v>
      </c>
      <c r="C64" s="23"/>
      <c r="D64" s="23"/>
      <c r="E64" s="23"/>
      <c r="F64" s="24"/>
      <c r="G64" s="16">
        <v>0.0016</v>
      </c>
    </row>
    <row r="65" spans="1:7" ht="12.75">
      <c r="A65" s="30" t="s">
        <v>20</v>
      </c>
      <c r="B65" s="63" t="s">
        <v>43</v>
      </c>
      <c r="C65" s="23"/>
      <c r="D65" s="23"/>
      <c r="E65" s="23"/>
      <c r="F65" s="24"/>
      <c r="G65" s="51">
        <v>1</v>
      </c>
    </row>
    <row r="66" spans="1:7" ht="12.75">
      <c r="A66" s="30" t="s">
        <v>21</v>
      </c>
      <c r="B66" s="63" t="s">
        <v>44</v>
      </c>
      <c r="C66" s="23"/>
      <c r="D66" s="23"/>
      <c r="E66" s="23"/>
      <c r="F66" s="24"/>
      <c r="G66" s="16">
        <v>0.0005</v>
      </c>
    </row>
    <row r="67" spans="1:7" ht="12.75">
      <c r="A67" s="32" t="s">
        <v>22</v>
      </c>
      <c r="B67" s="65" t="s">
        <v>45</v>
      </c>
      <c r="C67" s="25"/>
      <c r="D67" s="25"/>
      <c r="E67" s="25"/>
      <c r="F67" s="26"/>
      <c r="G67" s="20">
        <v>1</v>
      </c>
    </row>
  </sheetData>
  <sheetProtection sheet="1" objects="1" scenarios="1"/>
  <hyperlinks>
    <hyperlink ref="D38" r:id="rId1" display="michael.klein@ime.fraunhofer.d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6"/>
  <sheetViews>
    <sheetView workbookViewId="0" topLeftCell="A1">
      <selection activeCell="H53" sqref="H53"/>
    </sheetView>
  </sheetViews>
  <sheetFormatPr defaultColWidth="11.421875" defaultRowHeight="12.75"/>
  <sheetData>
    <row r="3" spans="1:5" ht="18">
      <c r="A3" s="41" t="s">
        <v>71</v>
      </c>
      <c r="B3" s="41"/>
      <c r="C3" s="41"/>
      <c r="D3" s="41"/>
      <c r="E3" s="41"/>
    </row>
    <row r="5" spans="1:6" ht="12.75">
      <c r="A5" s="43" t="s">
        <v>65</v>
      </c>
      <c r="B5" s="43"/>
      <c r="C5" s="43"/>
      <c r="D5" s="43"/>
      <c r="E5" s="43"/>
      <c r="F5" s="43"/>
    </row>
    <row r="8" spans="1:12" ht="12.75">
      <c r="A8" s="42" t="s">
        <v>71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2.75">
      <c r="A10" s="42" t="s">
        <v>66</v>
      </c>
      <c r="B10" s="42" t="s">
        <v>67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2.75">
      <c r="A11" s="42"/>
      <c r="B11" s="42" t="s">
        <v>72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2" t="s">
        <v>73</v>
      </c>
      <c r="B13" s="42" t="s">
        <v>95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2.75">
      <c r="A14" s="42"/>
      <c r="B14" s="42" t="s">
        <v>96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2.75">
      <c r="A16" s="42" t="s">
        <v>68</v>
      </c>
      <c r="B16" s="42" t="s">
        <v>97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42"/>
      <c r="B17" s="42" t="s">
        <v>98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2.75">
      <c r="A19" s="42" t="s">
        <v>69</v>
      </c>
      <c r="B19" s="42" t="s">
        <v>99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2.75">
      <c r="A20" s="42"/>
      <c r="B20" s="42" t="s">
        <v>100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42"/>
      <c r="B21" s="42" t="s">
        <v>101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2.75">
      <c r="A23" s="42" t="s">
        <v>86</v>
      </c>
      <c r="B23" s="42" t="s">
        <v>102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2.75">
      <c r="A24" s="42"/>
      <c r="B24" s="42" t="s">
        <v>103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2.75">
      <c r="A26" s="42" t="s">
        <v>104</v>
      </c>
      <c r="B26" s="42" t="s">
        <v>105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2.75">
      <c r="A27" s="42"/>
      <c r="B27" s="42" t="s">
        <v>106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2.75">
      <c r="A29" s="42" t="s">
        <v>107</v>
      </c>
      <c r="B29" s="42" t="s">
        <v>74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2"/>
      <c r="B30" s="42" t="s">
        <v>70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 t="s">
        <v>108</v>
      </c>
      <c r="B32" s="42" t="s">
        <v>75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 t="s">
        <v>70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 t="s">
        <v>109</v>
      </c>
      <c r="B35" s="42" t="s">
        <v>76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7" ht="12.75">
      <c r="A36" s="42"/>
      <c r="B36" s="42" t="s">
        <v>77</v>
      </c>
      <c r="C36" s="42"/>
      <c r="D36" s="42"/>
      <c r="E36" s="42"/>
      <c r="F36" s="42"/>
      <c r="G36" s="42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B43" sqref="B43"/>
    </sheetView>
  </sheetViews>
  <sheetFormatPr defaultColWidth="11.421875" defaultRowHeight="12.75"/>
  <cols>
    <col min="1" max="1" width="4.28125" style="101" customWidth="1"/>
    <col min="2" max="2" width="56.7109375" style="101" customWidth="1"/>
    <col min="3" max="3" width="15.140625" style="101" customWidth="1"/>
    <col min="4" max="4" width="14.7109375" style="101" customWidth="1"/>
    <col min="5" max="5" width="14.8515625" style="101" customWidth="1"/>
    <col min="6" max="6" width="18.140625" style="101" customWidth="1"/>
    <col min="7" max="7" width="24.57421875" style="101" customWidth="1"/>
    <col min="8" max="8" width="75.00390625" style="101" customWidth="1"/>
    <col min="9" max="9" width="18.57421875" style="101" customWidth="1"/>
    <col min="10" max="10" width="13.28125" style="101" customWidth="1"/>
    <col min="11" max="16384" width="11.421875" style="101" customWidth="1"/>
  </cols>
  <sheetData>
    <row r="1" s="1" customFormat="1" ht="25.5">
      <c r="A1" s="1" t="s">
        <v>78</v>
      </c>
    </row>
    <row r="2" spans="2:3" s="1" customFormat="1" ht="25.5">
      <c r="B2" s="1" t="s">
        <v>1</v>
      </c>
      <c r="C2" s="1" t="s">
        <v>140</v>
      </c>
    </row>
    <row r="3" spans="6:9" s="8" customFormat="1" ht="12.75" customHeight="1">
      <c r="F3" s="7"/>
      <c r="G3" s="93" t="s">
        <v>3</v>
      </c>
      <c r="H3" s="13" t="s">
        <v>59</v>
      </c>
      <c r="I3" s="94" t="s">
        <v>110</v>
      </c>
    </row>
    <row r="4" spans="6:9" s="8" customFormat="1" ht="12.75">
      <c r="F4" s="7"/>
      <c r="G4" s="95" t="s">
        <v>4</v>
      </c>
      <c r="H4" s="15" t="s">
        <v>25</v>
      </c>
      <c r="I4" s="96">
        <v>0.06</v>
      </c>
    </row>
    <row r="5" spans="1:11" s="8" customFormat="1" ht="55.5" customHeight="1">
      <c r="A5" s="10" t="s">
        <v>47</v>
      </c>
      <c r="B5" s="4" t="s">
        <v>0</v>
      </c>
      <c r="C5" s="110" t="s">
        <v>111</v>
      </c>
      <c r="D5" s="45" t="s">
        <v>120</v>
      </c>
      <c r="E5" s="66" t="s">
        <v>134</v>
      </c>
      <c r="F5" s="7"/>
      <c r="G5" s="95" t="s">
        <v>5</v>
      </c>
      <c r="H5" s="15" t="s">
        <v>26</v>
      </c>
      <c r="I5" s="96">
        <v>0.02</v>
      </c>
      <c r="K5" s="8">
        <v>99</v>
      </c>
    </row>
    <row r="6" spans="1:9" s="8" customFormat="1" ht="12.75">
      <c r="A6" s="10">
        <v>0</v>
      </c>
      <c r="B6" s="4" t="str">
        <f>IF(AND(D11=0,D11&lt;&gt;""),"PNEC marine water (g/L)","PNEC surface water (µg/L)")</f>
        <v>PNEC surface water (µg/L)</v>
      </c>
      <c r="C6" s="116">
        <f>IF(AND(D11=0,D11&lt;&gt;""),0.0114,0.114)</f>
        <v>0.114</v>
      </c>
      <c r="D6" s="67"/>
      <c r="E6" s="68">
        <f>C6</f>
        <v>0.114</v>
      </c>
      <c r="F6" s="7"/>
      <c r="G6" s="95" t="s">
        <v>6</v>
      </c>
      <c r="H6" s="15" t="s">
        <v>27</v>
      </c>
      <c r="I6" s="96">
        <v>0.002</v>
      </c>
    </row>
    <row r="7" spans="1:11" s="8" customFormat="1" ht="12.75">
      <c r="A7" s="57">
        <v>1</v>
      </c>
      <c r="B7" s="5" t="s">
        <v>112</v>
      </c>
      <c r="C7" s="69">
        <f>IF(AND(D11=0,D11&lt;&gt;""),0.00369,0.0369)</f>
        <v>0.0369</v>
      </c>
      <c r="D7" s="70"/>
      <c r="E7" s="71">
        <f>IF(D7="",C7,D7)</f>
        <v>0.0369</v>
      </c>
      <c r="F7" s="7"/>
      <c r="G7" s="95" t="s">
        <v>7</v>
      </c>
      <c r="H7" s="15" t="s">
        <v>28</v>
      </c>
      <c r="I7" s="96">
        <v>1</v>
      </c>
      <c r="K7" s="8">
        <v>1</v>
      </c>
    </row>
    <row r="8" spans="1:9" s="8" customFormat="1" ht="12.75">
      <c r="A8" s="57"/>
      <c r="B8" s="5" t="s">
        <v>113</v>
      </c>
      <c r="C8" s="58">
        <f>E6-C7</f>
        <v>0.0771</v>
      </c>
      <c r="D8" s="11"/>
      <c r="E8" s="71">
        <f>IF(AND(D8&lt;E6-E7,D8&gt;0),D8,E6-E7)</f>
        <v>0.0771</v>
      </c>
      <c r="F8" s="7"/>
      <c r="G8" s="17" t="s">
        <v>24</v>
      </c>
      <c r="H8" s="15" t="s">
        <v>29</v>
      </c>
      <c r="I8" s="18">
        <v>0.5</v>
      </c>
    </row>
    <row r="9" spans="1:9" s="8" customFormat="1" ht="13.5" customHeight="1">
      <c r="A9" s="53">
        <v>2</v>
      </c>
      <c r="B9" s="72" t="s">
        <v>114</v>
      </c>
      <c r="C9" s="73">
        <f>IF(D9="",IF(E11=0,(E10+E12)/E12*100,(E11+E12)/E12),"")</f>
        <v>10</v>
      </c>
      <c r="D9" s="56"/>
      <c r="E9" s="68">
        <f>IF(AND(D11=0,D11&lt;&gt;""),(E10+E12)/E12*100,IF(D9&gt;0,D9,C9))</f>
        <v>10</v>
      </c>
      <c r="F9" s="7"/>
      <c r="G9" s="95" t="s">
        <v>8</v>
      </c>
      <c r="H9" s="15" t="s">
        <v>30</v>
      </c>
      <c r="I9" s="96">
        <v>0.02</v>
      </c>
    </row>
    <row r="10" spans="1:9" s="8" customFormat="1" ht="12.75">
      <c r="A10" s="11">
        <v>3</v>
      </c>
      <c r="B10" s="5">
        <f>IF(AND(D11=0,D11&lt;&gt;""),"Effluent discharge rate of the municipal treatment plant  (m³/d)","")</f>
      </c>
      <c r="C10" s="11"/>
      <c r="D10" s="111"/>
      <c r="E10" s="74">
        <f>IF(D10="",C10,D10)</f>
        <v>0</v>
      </c>
      <c r="F10" s="7"/>
      <c r="G10" s="95" t="s">
        <v>9</v>
      </c>
      <c r="H10" s="15" t="s">
        <v>31</v>
      </c>
      <c r="I10" s="96">
        <v>0.05</v>
      </c>
    </row>
    <row r="11" spans="1:9" s="8" customFormat="1" ht="12.75">
      <c r="A11" s="11">
        <v>4</v>
      </c>
      <c r="B11" s="75" t="s">
        <v>115</v>
      </c>
      <c r="C11" s="58">
        <v>18000</v>
      </c>
      <c r="D11" s="76"/>
      <c r="E11" s="74">
        <f>IF(D9="",IF(D11="",C11,D11),"")</f>
        <v>18000</v>
      </c>
      <c r="F11" s="7"/>
      <c r="G11" s="95" t="s">
        <v>10</v>
      </c>
      <c r="H11" s="15" t="s">
        <v>32</v>
      </c>
      <c r="I11" s="96">
        <v>0.05</v>
      </c>
    </row>
    <row r="12" spans="1:9" s="8" customFormat="1" ht="12.75">
      <c r="A12" s="11">
        <v>5</v>
      </c>
      <c r="B12" s="75" t="s">
        <v>116</v>
      </c>
      <c r="C12" s="77">
        <v>2000</v>
      </c>
      <c r="D12" s="6"/>
      <c r="E12" s="74">
        <f>IF(D12="",C12,D12)</f>
        <v>2000</v>
      </c>
      <c r="F12" s="7"/>
      <c r="G12" s="95" t="s">
        <v>11</v>
      </c>
      <c r="H12" s="15" t="s">
        <v>33</v>
      </c>
      <c r="I12" s="97">
        <v>5E-05</v>
      </c>
    </row>
    <row r="13" spans="1:9" s="8" customFormat="1" ht="12.75">
      <c r="A13" s="53"/>
      <c r="B13" s="4" t="s">
        <v>117</v>
      </c>
      <c r="C13" s="78"/>
      <c r="D13" s="53"/>
      <c r="E13" s="68">
        <f>IF(AND(D13&gt;0,D13&lt;E8*E9/1000),D13,E8*E9/1000)</f>
        <v>0.000771</v>
      </c>
      <c r="F13" s="7"/>
      <c r="G13" s="95" t="s">
        <v>12</v>
      </c>
      <c r="H13" s="15" t="s">
        <v>34</v>
      </c>
      <c r="I13" s="96">
        <v>0.05</v>
      </c>
    </row>
    <row r="14" spans="1:9" s="8" customFormat="1" ht="12.75">
      <c r="A14" s="11">
        <v>6</v>
      </c>
      <c r="B14" s="5" t="s">
        <v>135</v>
      </c>
      <c r="C14" s="79">
        <v>87.5</v>
      </c>
      <c r="D14" s="6"/>
      <c r="E14" s="74">
        <f>IF(D14="",C14,D14)</f>
        <v>87.5</v>
      </c>
      <c r="F14" s="7"/>
      <c r="G14" s="95" t="s">
        <v>13</v>
      </c>
      <c r="H14" s="15" t="s">
        <v>35</v>
      </c>
      <c r="I14" s="96">
        <v>1</v>
      </c>
    </row>
    <row r="15" spans="1:9" s="8" customFormat="1" ht="12.75">
      <c r="A15" s="11"/>
      <c r="B15" s="80" t="s">
        <v>118</v>
      </c>
      <c r="C15" s="81"/>
      <c r="D15" s="44"/>
      <c r="E15" s="91">
        <f>E13/((100-E14)/100)</f>
        <v>0.006168</v>
      </c>
      <c r="F15" s="7"/>
      <c r="G15" s="95" t="s">
        <v>14</v>
      </c>
      <c r="H15" s="15" t="s">
        <v>36</v>
      </c>
      <c r="I15" s="96">
        <v>0.02</v>
      </c>
    </row>
    <row r="16" spans="1:9" s="8" customFormat="1" ht="12.75">
      <c r="A16" s="53"/>
      <c r="B16" s="83" t="s">
        <v>121</v>
      </c>
      <c r="C16" s="78"/>
      <c r="D16" s="53"/>
      <c r="E16" s="92">
        <f>E15*E12/1000</f>
        <v>0.012336</v>
      </c>
      <c r="F16" s="7"/>
      <c r="G16" s="95" t="s">
        <v>15</v>
      </c>
      <c r="H16" s="15" t="s">
        <v>37</v>
      </c>
      <c r="I16" s="96">
        <v>0.01</v>
      </c>
    </row>
    <row r="17" spans="1:9" s="8" customFormat="1" ht="12.75">
      <c r="A17" s="11">
        <v>7</v>
      </c>
      <c r="B17" s="84" t="s">
        <v>119</v>
      </c>
      <c r="C17" s="3">
        <f>IF(E18=" ",100,LOOKUP(E18,$G$4:$G$25,$I$4:$I$25)*100)</f>
        <v>100</v>
      </c>
      <c r="D17" s="6"/>
      <c r="E17" s="85">
        <f>IF(D17="",C17,D17)</f>
        <v>100</v>
      </c>
      <c r="F17" s="7"/>
      <c r="G17" s="95" t="s">
        <v>16</v>
      </c>
      <c r="H17" s="15" t="s">
        <v>38</v>
      </c>
      <c r="I17" s="96">
        <v>1</v>
      </c>
    </row>
    <row r="18" spans="1:9" s="54" customFormat="1" ht="12.75" customHeight="1">
      <c r="A18" s="11">
        <v>8</v>
      </c>
      <c r="B18" s="84" t="s">
        <v>136</v>
      </c>
      <c r="C18" s="11" t="s">
        <v>46</v>
      </c>
      <c r="D18" s="6"/>
      <c r="E18" s="86" t="str">
        <f>IF(D18="",C18,D18)</f>
        <v> </v>
      </c>
      <c r="F18" s="49"/>
      <c r="G18" s="95" t="s">
        <v>17</v>
      </c>
      <c r="H18" s="15" t="s">
        <v>39</v>
      </c>
      <c r="I18" s="96">
        <v>0.02</v>
      </c>
    </row>
    <row r="19" spans="1:9" s="8" customFormat="1" ht="12.75" customHeight="1">
      <c r="A19" s="44">
        <v>9</v>
      </c>
      <c r="B19" s="87" t="s">
        <v>2</v>
      </c>
      <c r="C19" s="55">
        <v>300</v>
      </c>
      <c r="D19" s="48"/>
      <c r="E19" s="82">
        <f>IF(D19="",C19,D19)</f>
        <v>300</v>
      </c>
      <c r="G19" s="95" t="s">
        <v>18</v>
      </c>
      <c r="H19" s="50" t="s">
        <v>40</v>
      </c>
      <c r="I19" s="96">
        <v>0.01</v>
      </c>
    </row>
    <row r="20" spans="1:9" s="8" customFormat="1" ht="15.75" customHeight="1">
      <c r="A20" s="44"/>
      <c r="B20" s="88" t="s">
        <v>87</v>
      </c>
      <c r="C20" s="89"/>
      <c r="D20" s="89"/>
      <c r="E20" s="112">
        <f>E16*100/E17*E19/1000</f>
        <v>0.0037008</v>
      </c>
      <c r="G20" s="95" t="s">
        <v>19</v>
      </c>
      <c r="H20" s="15" t="s">
        <v>41</v>
      </c>
      <c r="I20" s="96">
        <v>0.05</v>
      </c>
    </row>
    <row r="21" spans="7:9" s="8" customFormat="1" ht="12.75">
      <c r="G21" s="17" t="s">
        <v>23</v>
      </c>
      <c r="H21" s="15" t="s">
        <v>42</v>
      </c>
      <c r="I21" s="96">
        <v>0.0016</v>
      </c>
    </row>
    <row r="22" spans="7:9" s="8" customFormat="1" ht="12.75">
      <c r="G22" s="95" t="s">
        <v>20</v>
      </c>
      <c r="H22" s="15" t="s">
        <v>43</v>
      </c>
      <c r="I22" s="51">
        <v>1</v>
      </c>
    </row>
    <row r="23" spans="2:9" s="8" customFormat="1" ht="12.75">
      <c r="B23" s="46" t="s">
        <v>80</v>
      </c>
      <c r="F23" s="101"/>
      <c r="G23" s="95" t="s">
        <v>21</v>
      </c>
      <c r="H23" s="15" t="s">
        <v>44</v>
      </c>
      <c r="I23" s="96">
        <v>0.0005</v>
      </c>
    </row>
    <row r="24" spans="1:9" s="8" customFormat="1" ht="12.75">
      <c r="A24" s="101"/>
      <c r="B24" s="46" t="s">
        <v>81</v>
      </c>
      <c r="C24" s="101"/>
      <c r="D24" s="101"/>
      <c r="E24" s="101"/>
      <c r="F24" s="101"/>
      <c r="G24" s="98" t="s">
        <v>22</v>
      </c>
      <c r="H24" s="52" t="s">
        <v>45</v>
      </c>
      <c r="I24" s="99">
        <v>1</v>
      </c>
    </row>
    <row r="25" spans="1:9" s="8" customFormat="1" ht="12.75">
      <c r="A25" s="101"/>
      <c r="B25" s="46" t="s">
        <v>82</v>
      </c>
      <c r="C25" s="101"/>
      <c r="D25" s="101"/>
      <c r="E25" s="101"/>
      <c r="F25" s="101"/>
      <c r="G25" s="100"/>
      <c r="H25" s="7"/>
      <c r="I25" s="2">
        <v>1</v>
      </c>
    </row>
    <row r="26" spans="1:7" s="8" customFormat="1" ht="12.75">
      <c r="A26" s="101"/>
      <c r="B26" s="46" t="s">
        <v>83</v>
      </c>
      <c r="C26" s="101"/>
      <c r="D26" s="101"/>
      <c r="E26" s="101"/>
      <c r="F26" s="101"/>
      <c r="G26" s="101"/>
    </row>
    <row r="27" spans="1:7" s="8" customFormat="1" ht="12.75">
      <c r="A27" s="101"/>
      <c r="B27" s="47" t="s">
        <v>84</v>
      </c>
      <c r="C27" s="101"/>
      <c r="D27" s="101"/>
      <c r="E27" s="101"/>
      <c r="F27" s="101"/>
      <c r="G27" s="101"/>
    </row>
    <row r="28" spans="1:7" s="8" customFormat="1" ht="12.75">
      <c r="A28" s="101"/>
      <c r="B28" s="101"/>
      <c r="C28" s="101"/>
      <c r="D28" s="101"/>
      <c r="E28" s="101"/>
      <c r="F28" s="101"/>
      <c r="G28" s="101"/>
    </row>
    <row r="29" spans="1:7" s="8" customFormat="1" ht="12.75">
      <c r="A29" s="101"/>
      <c r="B29" s="101"/>
      <c r="C29" s="101"/>
      <c r="D29" s="101"/>
      <c r="E29" s="101"/>
      <c r="F29" s="101"/>
      <c r="G29" s="101"/>
    </row>
    <row r="30" spans="1:7" s="8" customFormat="1" ht="12.75">
      <c r="A30" s="101"/>
      <c r="B30" s="90" t="s">
        <v>137</v>
      </c>
      <c r="C30" s="101"/>
      <c r="D30" s="101"/>
      <c r="E30" s="101"/>
      <c r="F30" s="101"/>
      <c r="G30" s="101"/>
    </row>
    <row r="31" spans="1:7" s="8" customFormat="1" ht="12.75">
      <c r="A31" s="101"/>
      <c r="B31" s="90" t="s">
        <v>138</v>
      </c>
      <c r="C31" s="101"/>
      <c r="D31" s="101"/>
      <c r="E31" s="101"/>
      <c r="F31" s="101"/>
      <c r="G31" s="101"/>
    </row>
    <row r="32" spans="1:7" s="8" customFormat="1" ht="12.75">
      <c r="A32" s="101"/>
      <c r="B32" s="101"/>
      <c r="C32" s="101"/>
      <c r="D32" s="101"/>
      <c r="E32" s="101"/>
      <c r="F32" s="101"/>
      <c r="G32" s="101"/>
    </row>
    <row r="33" spans="1:7" s="8" customFormat="1" ht="12.75">
      <c r="A33" s="101"/>
      <c r="B33" s="101"/>
      <c r="C33" s="101"/>
      <c r="D33" s="101"/>
      <c r="E33" s="101"/>
      <c r="F33" s="101"/>
      <c r="G33" s="101"/>
    </row>
    <row r="34" spans="1:7" s="8" customFormat="1" ht="12.75">
      <c r="A34" s="101"/>
      <c r="B34" s="101"/>
      <c r="C34" s="101"/>
      <c r="D34" s="101"/>
      <c r="E34" s="101"/>
      <c r="F34" s="101"/>
      <c r="G34" s="101"/>
    </row>
    <row r="35" spans="1:7" s="8" customFormat="1" ht="12.75">
      <c r="A35" s="101"/>
      <c r="B35" s="101"/>
      <c r="C35" s="101"/>
      <c r="D35" s="101"/>
      <c r="E35" s="101"/>
      <c r="F35" s="101"/>
      <c r="G35" s="101"/>
    </row>
    <row r="36" spans="1:7" s="8" customFormat="1" ht="12.75">
      <c r="A36" s="101"/>
      <c r="B36" s="101"/>
      <c r="C36" s="101"/>
      <c r="D36" s="101"/>
      <c r="E36" s="101"/>
      <c r="F36" s="101"/>
      <c r="G36" s="101"/>
    </row>
    <row r="37" spans="1:7" s="8" customFormat="1" ht="12.75">
      <c r="A37" s="101"/>
      <c r="B37" s="101"/>
      <c r="C37" s="101"/>
      <c r="D37" s="101"/>
      <c r="E37" s="101"/>
      <c r="F37" s="101"/>
      <c r="G37" s="101"/>
    </row>
    <row r="38" spans="1:7" s="8" customFormat="1" ht="12.75">
      <c r="A38" s="101"/>
      <c r="B38" s="101"/>
      <c r="C38" s="101"/>
      <c r="D38" s="101"/>
      <c r="E38" s="101"/>
      <c r="F38" s="101"/>
      <c r="G38" s="101"/>
    </row>
    <row r="39" spans="1:7" s="9" customFormat="1" ht="15">
      <c r="A39" s="101"/>
      <c r="B39" s="101"/>
      <c r="C39" s="101"/>
      <c r="D39" s="101"/>
      <c r="E39" s="101"/>
      <c r="F39" s="101"/>
      <c r="G39" s="101"/>
    </row>
    <row r="43" spans="1:7" s="8" customFormat="1" ht="12.75">
      <c r="A43" s="101"/>
      <c r="B43" s="101"/>
      <c r="C43" s="101"/>
      <c r="D43" s="101"/>
      <c r="E43" s="101"/>
      <c r="F43" s="101"/>
      <c r="G43" s="101"/>
    </row>
    <row r="44" spans="1:8" s="8" customFormat="1" ht="12.75">
      <c r="A44" s="101"/>
      <c r="B44" s="101"/>
      <c r="C44" s="101"/>
      <c r="D44" s="101"/>
      <c r="E44" s="101"/>
      <c r="F44" s="101"/>
      <c r="G44" s="101"/>
      <c r="H44" s="101">
        <v>1</v>
      </c>
    </row>
  </sheetData>
  <sheetProtection sheet="1" objects="1" scenarios="1"/>
  <conditionalFormatting sqref="E12:E16 E18:E20">
    <cfRule type="cellIs" priority="1" dxfId="0" operator="lessThan" stopIfTrue="1">
      <formula>$E$6</formula>
    </cfRule>
  </conditionalFormatting>
  <hyperlinks>
    <hyperlink ref="B27" r:id="rId1" display="michael.klein@ime.fraunhofer.d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FhG - 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Klein</dc:creator>
  <cp:keywords/>
  <dc:description/>
  <cp:lastModifiedBy>klein</cp:lastModifiedBy>
  <cp:lastPrinted>2010-06-11T05:35:22Z</cp:lastPrinted>
  <dcterms:created xsi:type="dcterms:W3CDTF">2009-09-23T13:16:28Z</dcterms:created>
  <dcterms:modified xsi:type="dcterms:W3CDTF">2010-10-28T09:56:58Z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